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okumenty\Data_sdc\Soutěže\2021\65421055_Zhotovení projektové dokumentace pro stavbu Oprava trati v úseku N. Pec - Č. Kříž\"/>
    </mc:Choice>
  </mc:AlternateContent>
  <bookViews>
    <workbookView xWindow="0" yWindow="0" windowWidth="28800" windowHeight="12345"/>
  </bookViews>
  <sheets>
    <sheet name="Rekapitulace stavby" sheetId="1" r:id="rId1"/>
    <sheet name="65421055 - Zhotovení proj..." sheetId="2" r:id="rId2"/>
  </sheets>
  <definedNames>
    <definedName name="_xlnm._FilterDatabase" localSheetId="1" hidden="1">'65421055 - Zhotovení proj...'!$C$72:$K$77</definedName>
    <definedName name="_xlnm.Print_Titles" localSheetId="1">'65421055 - Zhotovení proj...'!$72:$72</definedName>
    <definedName name="_xlnm.Print_Titles" localSheetId="0">'Rekapitulace stavby'!$52:$52</definedName>
    <definedName name="_xlnm.Print_Area" localSheetId="1">'65421055 - Zhotovení proj...'!$C$62:$K$77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 s="1"/>
  <c r="BI76" i="2"/>
  <c r="BH76" i="2"/>
  <c r="BG76" i="2"/>
  <c r="BF76" i="2"/>
  <c r="T76" i="2"/>
  <c r="R76" i="2"/>
  <c r="P76" i="2"/>
  <c r="BI74" i="2"/>
  <c r="BH74" i="2"/>
  <c r="BG74" i="2"/>
  <c r="BF74" i="2"/>
  <c r="T74" i="2"/>
  <c r="R74" i="2"/>
  <c r="R73" i="2"/>
  <c r="P74" i="2"/>
  <c r="J70" i="2"/>
  <c r="F69" i="2"/>
  <c r="F67" i="2"/>
  <c r="E65" i="2"/>
  <c r="J51" i="2"/>
  <c r="F50" i="2"/>
  <c r="F48" i="2"/>
  <c r="E46" i="2"/>
  <c r="J19" i="2"/>
  <c r="E19" i="2"/>
  <c r="J69" i="2"/>
  <c r="J18" i="2"/>
  <c r="J16" i="2"/>
  <c r="E16" i="2"/>
  <c r="F51" i="2" s="1"/>
  <c r="J15" i="2"/>
  <c r="J10" i="2"/>
  <c r="J48" i="2" s="1"/>
  <c r="L50" i="1"/>
  <c r="AM50" i="1"/>
  <c r="AM49" i="1"/>
  <c r="L49" i="1"/>
  <c r="AM47" i="1"/>
  <c r="L47" i="1"/>
  <c r="L45" i="1"/>
  <c r="L44" i="1"/>
  <c r="BK74" i="2"/>
  <c r="J74" i="2"/>
  <c r="BK76" i="2"/>
  <c r="J76" i="2"/>
  <c r="AS54" i="1"/>
  <c r="F70" i="2" l="1"/>
  <c r="P73" i="2"/>
  <c r="AU55" i="1"/>
  <c r="BK73" i="2"/>
  <c r="J73" i="2"/>
  <c r="J55" i="2"/>
  <c r="T73" i="2"/>
  <c r="J67" i="2"/>
  <c r="BE76" i="2"/>
  <c r="J50" i="2"/>
  <c r="BE74" i="2"/>
  <c r="F34" i="2"/>
  <c r="BC55" i="1" s="1"/>
  <c r="BC54" i="1" s="1"/>
  <c r="W32" i="1" s="1"/>
  <c r="F32" i="2"/>
  <c r="BA55" i="1" s="1"/>
  <c r="BA54" i="1" s="1"/>
  <c r="W30" i="1" s="1"/>
  <c r="J32" i="2"/>
  <c r="AW55" i="1" s="1"/>
  <c r="AU54" i="1"/>
  <c r="F35" i="2"/>
  <c r="BD55" i="1"/>
  <c r="BD54" i="1"/>
  <c r="W33" i="1" s="1"/>
  <c r="F33" i="2"/>
  <c r="BB55" i="1"/>
  <c r="BB54" i="1" s="1"/>
  <c r="W31" i="1" s="1"/>
  <c r="AW54" i="1" l="1"/>
  <c r="AK30" i="1" s="1"/>
  <c r="AY54" i="1"/>
  <c r="J28" i="2"/>
  <c r="AG55" i="1" s="1"/>
  <c r="AG54" i="1" s="1"/>
  <c r="AK26" i="1" s="1"/>
  <c r="F31" i="2"/>
  <c r="AZ55" i="1" s="1"/>
  <c r="AZ54" i="1" s="1"/>
  <c r="W29" i="1" s="1"/>
  <c r="AX54" i="1"/>
  <c r="J31" i="2"/>
  <c r="AV55" i="1" s="1"/>
  <c r="AT55" i="1" s="1"/>
  <c r="J37" i="2" l="1"/>
  <c r="AN55" i="1"/>
  <c r="AV54" i="1"/>
  <c r="AK29" i="1" s="1"/>
  <c r="AK35" i="1" s="1"/>
  <c r="AT54" i="1" l="1"/>
  <c r="AN54" i="1" s="1"/>
</calcChain>
</file>

<file path=xl/sharedStrings.xml><?xml version="1.0" encoding="utf-8"?>
<sst xmlns="http://schemas.openxmlformats.org/spreadsheetml/2006/main" count="253" uniqueCount="116">
  <si>
    <t>Export Komplet</t>
  </si>
  <si>
    <t>VZ</t>
  </si>
  <si>
    <t>2.0</t>
  </si>
  <si>
    <t>ZAMOK</t>
  </si>
  <si>
    <t>False</t>
  </si>
  <si>
    <t>{f78bb26c-ba65-4cfb-9102-ae9fe30b52cd}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</si>
  <si>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</si>
  <si>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</si>
  <si>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</si>
  <si>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</si>
  <si>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</si>
  <si>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</si>
  <si>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</si>
  <si>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</si>
  <si>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65421055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</si>
  <si>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</si>
  <si>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</si>
  <si>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Zhotovení projektové dokumentace pro stavbu Oprava trati v úseku N. Pec - Č. Kříž.</t>
  </si>
  <si>
    <t>KSO:</t>
  </si>
  <si>
    <t>824</t>
  </si>
  <si>
    <t>CC-CZ:</t>
  </si>
  <si>
    <t>212</t>
  </si>
  <si>
    <t>Místo:</t>
  </si>
  <si>
    <t>trať 194 dle JŘ, TÚ Nová Pec - Černý Kříž</t>
  </si>
  <si>
    <t>Datum:</t>
  </si>
  <si>
    <t>12. 5. 2021</t>
  </si>
  <si>
    <t>Zadavatel:</t>
  </si>
  <si>
    <t>IČ:</t>
  </si>
  <si>
    <t>70994234</t>
  </si>
  <si>
    <t xml:space="preserve">Správa železnic, státní organizace, OŘ Plzeň 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</si>
  <si>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</si>
  <si>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</si>
  <si>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</si>
  <si>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</si>
  <si>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</si>
  <si>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</si>
  <si>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</si>
  <si>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</si>
  <si>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</si>
  <si>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</si>
  <si>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</si>
  <si>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</si>
  <si>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</si>
  <si>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</si>
  <si>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</si>
  <si>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</si>
  <si>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</si>
  <si>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</si>
  <si>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</si>
  <si>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</si>
  <si>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</si>
  <si>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</si>
  <si>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</si>
  <si>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</si>
  <si>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</si>
  <si>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</si>
  <si>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</si>
  <si>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</si>
  <si>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</si>
  <si>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</si>
  <si>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</si>
  <si>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</si>
  <si>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</si>
  <si>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</si>
  <si>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</si>
  <si>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</si>
  <si>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</si>
  <si>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</si>
  <si>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</si>
  <si>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</si>
  <si>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</si>
  <si>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</si>
  <si>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</si>
  <si>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</si>
  <si>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</si>
  <si>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</si>
  <si>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</si>
  <si>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</si>
  <si>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</si>
  <si>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</si>
  <si>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</si>
  <si>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</si>
  <si>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</si>
  <si>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</si>
  <si>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</si>
  <si>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 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</si>
  <si>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</si>
  <si>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</si>
  <si>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</si>
  <si>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</si>
  <si>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</si>
  <si>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</si>
  <si>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</si>
  <si>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</si>
  <si>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</si>
  <si>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</si>
  <si>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</si>
  <si>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</si>
  <si>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</si>
  <si>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</si>
  <si>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</si>
  <si>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</si>
  <si>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</si>
  <si>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</si>
  <si>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023101041R1</t>
  </si>
  <si>
    <t>Projektové práce - vyhotovení realizační dokumentace k připomínkování</t>
  </si>
  <si>
    <t>soubor</t>
  </si>
  <si>
    <t>4</t>
  </si>
  <si>
    <t>ROZPOCET</t>
  </si>
  <si>
    <t>-944052159</t>
  </si>
  <si>
    <t>P</t>
  </si>
  <si>
    <t>Poznámka k položce:_x000D_
Vyhotovení realizační dokumentace pro oblast TH a SMT pro předložení k připomínkování GŘ, OŘ Plzeň a SŽG.</t>
  </si>
  <si>
    <t>023101041R2</t>
  </si>
  <si>
    <t>Projektové práce - vyhotovení realizační dokumentace se zapracovanými připomínkami</t>
  </si>
  <si>
    <t>-1953615267</t>
  </si>
  <si>
    <t xml:space="preserve">Poznámka k položce:_x000D_
Vyhotovení kompletní realizační dokumentace pro oblast TH a SMT včetně zapracovaných a odsouhlasených veškerých připomínek GŘ, OŘ Plzeň a SŽG.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</si>
</sst>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8" xfId="0" applyFont="1" applyFill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1" fillId="0" borderId="19" xfId="0" applyNumberFormat="1" applyFont="1" applyBorder="1" applyAlignment="1" applyProtection="1">
      <alignment vertical="center"/>
    </xf>
    <xf numFmtId="4" fontId="21" fillId="0" borderId="20" xfId="0" applyNumberFormat="1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4" fontId="21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5" fillId="4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15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4" fillId="0" borderId="12" xfId="0" applyNumberFormat="1" applyFont="1" applyBorder="1" applyAlignment="1" applyProtection="1"/>
    <xf numFmtId="166" fontId="24" fillId="0" borderId="13" xfId="0" applyNumberFormat="1" applyFont="1" applyBorder="1" applyAlignment="1" applyProtection="1"/>
    <xf numFmtId="4" fontId="25" fillId="0" borderId="0" xfId="0" applyNumberFormat="1" applyFont="1" applyAlignment="1">
      <alignment vertical="center"/>
    </xf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6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1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s="1" customFormat="1" ht="36.950000000000003" customHeight="1"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1" t="s">
        <v>6</v>
      </c>
      <c r="BT2" s="11" t="s">
        <v>7</v>
      </c>
    </row>
    <row r="3" spans="1:74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4.95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pans="1:74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159" t="s">
        <v>14</v>
      </c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"/>
      <c r="AQ5" s="16"/>
      <c r="AR5" s="14"/>
      <c r="BE5" s="156" t="s">
        <v>15</v>
      </c>
      <c r="BS5" s="11" t="s">
        <v>6</v>
      </c>
    </row>
    <row r="6" spans="1:74" s="1" customFormat="1" ht="36.950000000000003" customHeight="1">
      <c r="B6" s="15"/>
      <c r="C6" s="16"/>
      <c r="D6" s="22" t="s">
        <v>16</v>
      </c>
      <c r="E6" s="16"/>
      <c r="F6" s="16"/>
      <c r="G6" s="16"/>
      <c r="H6" s="16"/>
      <c r="I6" s="16"/>
      <c r="J6" s="16"/>
      <c r="K6" s="161" t="s">
        <v>17</v>
      </c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"/>
      <c r="AQ6" s="16"/>
      <c r="AR6" s="14"/>
      <c r="BE6" s="157"/>
      <c r="BS6" s="11" t="s">
        <v>6</v>
      </c>
    </row>
    <row r="7" spans="1:74" s="1" customFormat="1" ht="12" customHeight="1">
      <c r="B7" s="15"/>
      <c r="C7" s="16"/>
      <c r="D7" s="23" t="s">
        <v>18</v>
      </c>
      <c r="E7" s="16"/>
      <c r="F7" s="16"/>
      <c r="G7" s="16"/>
      <c r="H7" s="16"/>
      <c r="I7" s="16"/>
      <c r="J7" s="16"/>
      <c r="K7" s="21" t="s">
        <v>19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20</v>
      </c>
      <c r="AL7" s="16"/>
      <c r="AM7" s="16"/>
      <c r="AN7" s="21" t="s">
        <v>21</v>
      </c>
      <c r="AO7" s="16"/>
      <c r="AP7" s="16"/>
      <c r="AQ7" s="16"/>
      <c r="AR7" s="14"/>
      <c r="BE7" s="157"/>
      <c r="BS7" s="11" t="s">
        <v>6</v>
      </c>
    </row>
    <row r="8" spans="1:74" s="1" customFormat="1" ht="12" customHeight="1">
      <c r="B8" s="15"/>
      <c r="C8" s="16"/>
      <c r="D8" s="23" t="s">
        <v>22</v>
      </c>
      <c r="E8" s="16"/>
      <c r="F8" s="16"/>
      <c r="G8" s="16"/>
      <c r="H8" s="16"/>
      <c r="I8" s="16"/>
      <c r="J8" s="16"/>
      <c r="K8" s="21" t="s">
        <v>23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24</v>
      </c>
      <c r="AL8" s="16"/>
      <c r="AM8" s="16"/>
      <c r="AN8" s="24" t="s">
        <v>25</v>
      </c>
      <c r="AO8" s="16"/>
      <c r="AP8" s="16"/>
      <c r="AQ8" s="16"/>
      <c r="AR8" s="14"/>
      <c r="BE8" s="157"/>
      <c r="BS8" s="11" t="s">
        <v>6</v>
      </c>
    </row>
    <row r="9" spans="1:74" s="1" customFormat="1" ht="14.45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157"/>
      <c r="BS9" s="11" t="s">
        <v>6</v>
      </c>
    </row>
    <row r="10" spans="1:74" s="1" customFormat="1" ht="12" customHeight="1">
      <c r="B10" s="15"/>
      <c r="C10" s="16"/>
      <c r="D10" s="23" t="s">
        <v>26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27</v>
      </c>
      <c r="AL10" s="16"/>
      <c r="AM10" s="16"/>
      <c r="AN10" s="21" t="s">
        <v>28</v>
      </c>
      <c r="AO10" s="16"/>
      <c r="AP10" s="16"/>
      <c r="AQ10" s="16"/>
      <c r="AR10" s="14"/>
      <c r="BE10" s="157"/>
      <c r="BS10" s="11" t="s">
        <v>6</v>
      </c>
    </row>
    <row r="11" spans="1:74" s="1" customFormat="1" ht="18.399999999999999" customHeight="1">
      <c r="B11" s="15"/>
      <c r="C11" s="16"/>
      <c r="D11" s="16"/>
      <c r="E11" s="21" t="s">
        <v>29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30</v>
      </c>
      <c r="AL11" s="16"/>
      <c r="AM11" s="16"/>
      <c r="AN11" s="21" t="s">
        <v>31</v>
      </c>
      <c r="AO11" s="16"/>
      <c r="AP11" s="16"/>
      <c r="AQ11" s="16"/>
      <c r="AR11" s="14"/>
      <c r="BE11" s="157"/>
      <c r="BS11" s="11" t="s">
        <v>6</v>
      </c>
    </row>
    <row r="12" spans="1:74" s="1" customFormat="1" ht="6.95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157"/>
      <c r="BS12" s="11" t="s">
        <v>6</v>
      </c>
    </row>
    <row r="13" spans="1:74" s="1" customFormat="1" ht="12" customHeight="1">
      <c r="B13" s="15"/>
      <c r="C13" s="16"/>
      <c r="D13" s="23" t="s">
        <v>32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27</v>
      </c>
      <c r="AL13" s="16"/>
      <c r="AM13" s="16"/>
      <c r="AN13" s="25" t="s">
        <v>33</v>
      </c>
      <c r="AO13" s="16"/>
      <c r="AP13" s="16"/>
      <c r="AQ13" s="16"/>
      <c r="AR13" s="14"/>
      <c r="BE13" s="157"/>
      <c r="BS13" s="11" t="s">
        <v>6</v>
      </c>
    </row>
    <row r="14" spans="1:74">
      <c r="B14" s="15"/>
      <c r="C14" s="16"/>
      <c r="D14" s="16"/>
      <c r="E14" s="162" t="s">
        <v>33</v>
      </c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23" t="s">
        <v>30</v>
      </c>
      <c r="AL14" s="16"/>
      <c r="AM14" s="16"/>
      <c r="AN14" s="25" t="s">
        <v>33</v>
      </c>
      <c r="AO14" s="16"/>
      <c r="AP14" s="16"/>
      <c r="AQ14" s="16"/>
      <c r="AR14" s="14"/>
      <c r="BE14" s="157"/>
      <c r="BS14" s="11" t="s">
        <v>6</v>
      </c>
    </row>
    <row r="15" spans="1:74" s="1" customFormat="1" ht="6.95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157"/>
      <c r="BS15" s="11" t="s">
        <v>4</v>
      </c>
    </row>
    <row r="16" spans="1:74" s="1" customFormat="1" ht="12" customHeight="1">
      <c r="B16" s="15"/>
      <c r="C16" s="16"/>
      <c r="D16" s="23" t="s">
        <v>34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27</v>
      </c>
      <c r="AL16" s="16"/>
      <c r="AM16" s="16"/>
      <c r="AN16" s="21" t="s">
        <v>35</v>
      </c>
      <c r="AO16" s="16"/>
      <c r="AP16" s="16"/>
      <c r="AQ16" s="16"/>
      <c r="AR16" s="14"/>
      <c r="BE16" s="157"/>
      <c r="BS16" s="11" t="s">
        <v>4</v>
      </c>
    </row>
    <row r="17" spans="1:71" s="1" customFormat="1" ht="18.399999999999999" customHeight="1">
      <c r="B17" s="15"/>
      <c r="C17" s="16"/>
      <c r="D17" s="16"/>
      <c r="E17" s="21" t="s">
        <v>36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30</v>
      </c>
      <c r="AL17" s="16"/>
      <c r="AM17" s="16"/>
      <c r="AN17" s="21" t="s">
        <v>35</v>
      </c>
      <c r="AO17" s="16"/>
      <c r="AP17" s="16"/>
      <c r="AQ17" s="16"/>
      <c r="AR17" s="14"/>
      <c r="BE17" s="157"/>
      <c r="BS17" s="11" t="s">
        <v>37</v>
      </c>
    </row>
    <row r="18" spans="1:71" s="1" customFormat="1" ht="6.95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157"/>
      <c r="BS18" s="11" t="s">
        <v>6</v>
      </c>
    </row>
    <row r="19" spans="1:71" s="1" customFormat="1" ht="12" customHeight="1">
      <c r="B19" s="15"/>
      <c r="C19" s="16"/>
      <c r="D19" s="23" t="s">
        <v>38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27</v>
      </c>
      <c r="AL19" s="16"/>
      <c r="AM19" s="16"/>
      <c r="AN19" s="21" t="s">
        <v>35</v>
      </c>
      <c r="AO19" s="16"/>
      <c r="AP19" s="16"/>
      <c r="AQ19" s="16"/>
      <c r="AR19" s="14"/>
      <c r="BE19" s="157"/>
      <c r="BS19" s="11" t="s">
        <v>6</v>
      </c>
    </row>
    <row r="20" spans="1:71" s="1" customFormat="1" ht="18.399999999999999" customHeight="1">
      <c r="B20" s="15"/>
      <c r="C20" s="16"/>
      <c r="D20" s="16"/>
      <c r="E20" s="21" t="s">
        <v>39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30</v>
      </c>
      <c r="AL20" s="16"/>
      <c r="AM20" s="16"/>
      <c r="AN20" s="21" t="s">
        <v>35</v>
      </c>
      <c r="AO20" s="16"/>
      <c r="AP20" s="16"/>
      <c r="AQ20" s="16"/>
      <c r="AR20" s="14"/>
      <c r="BE20" s="157"/>
      <c r="BS20" s="11" t="s">
        <v>4</v>
      </c>
    </row>
    <row r="21" spans="1:71" s="1" customFormat="1" ht="6.95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157"/>
    </row>
    <row r="22" spans="1:71" s="1" customFormat="1" ht="12" customHeight="1">
      <c r="B22" s="15"/>
      <c r="C22" s="16"/>
      <c r="D22" s="23" t="s">
        <v>40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157"/>
    </row>
    <row r="23" spans="1:71" s="1" customFormat="1" ht="72" customHeight="1">
      <c r="B23" s="15"/>
      <c r="C23" s="16"/>
      <c r="D23" s="16"/>
      <c r="E23" s="164" t="s">
        <v>41</v>
      </c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"/>
      <c r="AP23" s="16"/>
      <c r="AQ23" s="16"/>
      <c r="AR23" s="14"/>
      <c r="BE23" s="157"/>
    </row>
    <row r="24" spans="1:71" s="1" customFormat="1" ht="6.95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157"/>
    </row>
    <row r="25" spans="1:71" s="1" customFormat="1" ht="6.95" customHeight="1">
      <c r="B25" s="15"/>
      <c r="C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6"/>
      <c r="AQ25" s="16"/>
      <c r="AR25" s="14"/>
      <c r="BE25" s="157"/>
    </row>
    <row r="26" spans="1:71" s="2" customFormat="1" ht="25.9" customHeight="1">
      <c r="A26" s="28"/>
      <c r="B26" s="29"/>
      <c r="C26" s="30"/>
      <c r="D26" s="31" t="s">
        <v>42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65">
        <f>ROUND(AG54,2)</f>
        <v>0</v>
      </c>
      <c r="AL26" s="166"/>
      <c r="AM26" s="166"/>
      <c r="AN26" s="166"/>
      <c r="AO26" s="166"/>
      <c r="AP26" s="30"/>
      <c r="AQ26" s="30"/>
      <c r="AR26" s="33"/>
      <c r="BE26" s="157"/>
    </row>
    <row r="27" spans="1:71" s="2" customFormat="1" ht="6.95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157"/>
    </row>
    <row r="28" spans="1:71" s="2" customFormat="1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167" t="s">
        <v>43</v>
      </c>
      <c r="M28" s="167"/>
      <c r="N28" s="167"/>
      <c r="O28" s="167"/>
      <c r="P28" s="167"/>
      <c r="Q28" s="30"/>
      <c r="R28" s="30"/>
      <c r="S28" s="30"/>
      <c r="T28" s="30"/>
      <c r="U28" s="30"/>
      <c r="V28" s="30"/>
      <c r="W28" s="167" t="s">
        <v>44</v>
      </c>
      <c r="X28" s="167"/>
      <c r="Y28" s="167"/>
      <c r="Z28" s="167"/>
      <c r="AA28" s="167"/>
      <c r="AB28" s="167"/>
      <c r="AC28" s="167"/>
      <c r="AD28" s="167"/>
      <c r="AE28" s="167"/>
      <c r="AF28" s="30"/>
      <c r="AG28" s="30"/>
      <c r="AH28" s="30"/>
      <c r="AI28" s="30"/>
      <c r="AJ28" s="30"/>
      <c r="AK28" s="167" t="s">
        <v>45</v>
      </c>
      <c r="AL28" s="167"/>
      <c r="AM28" s="167"/>
      <c r="AN28" s="167"/>
      <c r="AO28" s="167"/>
      <c r="AP28" s="30"/>
      <c r="AQ28" s="30"/>
      <c r="AR28" s="33"/>
      <c r="BE28" s="157"/>
    </row>
    <row r="29" spans="1:71" s="3" customFormat="1" ht="14.45" customHeight="1">
      <c r="B29" s="34"/>
      <c r="C29" s="35"/>
      <c r="D29" s="23" t="s">
        <v>46</v>
      </c>
      <c r="E29" s="35"/>
      <c r="F29" s="23" t="s">
        <v>47</v>
      </c>
      <c r="G29" s="35"/>
      <c r="H29" s="35"/>
      <c r="I29" s="35"/>
      <c r="J29" s="35"/>
      <c r="K29" s="35"/>
      <c r="L29" s="170">
        <v>0.21</v>
      </c>
      <c r="M29" s="169"/>
      <c r="N29" s="169"/>
      <c r="O29" s="169"/>
      <c r="P29" s="169"/>
      <c r="Q29" s="35"/>
      <c r="R29" s="35"/>
      <c r="S29" s="35"/>
      <c r="T29" s="35"/>
      <c r="U29" s="35"/>
      <c r="V29" s="35"/>
      <c r="W29" s="168">
        <f>ROUND(AZ54, 2)</f>
        <v>0</v>
      </c>
      <c r="X29" s="169"/>
      <c r="Y29" s="169"/>
      <c r="Z29" s="169"/>
      <c r="AA29" s="169"/>
      <c r="AB29" s="169"/>
      <c r="AC29" s="169"/>
      <c r="AD29" s="169"/>
      <c r="AE29" s="169"/>
      <c r="AF29" s="35"/>
      <c r="AG29" s="35"/>
      <c r="AH29" s="35"/>
      <c r="AI29" s="35"/>
      <c r="AJ29" s="35"/>
      <c r="AK29" s="168">
        <f>ROUND(AV54, 2)</f>
        <v>0</v>
      </c>
      <c r="AL29" s="169"/>
      <c r="AM29" s="169"/>
      <c r="AN29" s="169"/>
      <c r="AO29" s="169"/>
      <c r="AP29" s="35"/>
      <c r="AQ29" s="35"/>
      <c r="AR29" s="36"/>
      <c r="BE29" s="158"/>
    </row>
    <row r="30" spans="1:71" s="3" customFormat="1" ht="14.45" customHeight="1">
      <c r="B30" s="34"/>
      <c r="C30" s="35"/>
      <c r="D30" s="35"/>
      <c r="E30" s="35"/>
      <c r="F30" s="23" t="s">
        <v>48</v>
      </c>
      <c r="G30" s="35"/>
      <c r="H30" s="35"/>
      <c r="I30" s="35"/>
      <c r="J30" s="35"/>
      <c r="K30" s="35"/>
      <c r="L30" s="170">
        <v>0.15</v>
      </c>
      <c r="M30" s="169"/>
      <c r="N30" s="169"/>
      <c r="O30" s="169"/>
      <c r="P30" s="169"/>
      <c r="Q30" s="35"/>
      <c r="R30" s="35"/>
      <c r="S30" s="35"/>
      <c r="T30" s="35"/>
      <c r="U30" s="35"/>
      <c r="V30" s="35"/>
      <c r="W30" s="168">
        <f>ROUND(BA54, 2)</f>
        <v>0</v>
      </c>
      <c r="X30" s="169"/>
      <c r="Y30" s="169"/>
      <c r="Z30" s="169"/>
      <c r="AA30" s="169"/>
      <c r="AB30" s="169"/>
      <c r="AC30" s="169"/>
      <c r="AD30" s="169"/>
      <c r="AE30" s="169"/>
      <c r="AF30" s="35"/>
      <c r="AG30" s="35"/>
      <c r="AH30" s="35"/>
      <c r="AI30" s="35"/>
      <c r="AJ30" s="35"/>
      <c r="AK30" s="168">
        <f>ROUND(AW54, 2)</f>
        <v>0</v>
      </c>
      <c r="AL30" s="169"/>
      <c r="AM30" s="169"/>
      <c r="AN30" s="169"/>
      <c r="AO30" s="169"/>
      <c r="AP30" s="35"/>
      <c r="AQ30" s="35"/>
      <c r="AR30" s="36"/>
      <c r="BE30" s="158"/>
    </row>
    <row r="31" spans="1:71" s="3" customFormat="1" ht="14.45" hidden="1" customHeight="1">
      <c r="B31" s="34"/>
      <c r="C31" s="35"/>
      <c r="D31" s="35"/>
      <c r="E31" s="35"/>
      <c r="F31" s="23" t="s">
        <v>49</v>
      </c>
      <c r="G31" s="35"/>
      <c r="H31" s="35"/>
      <c r="I31" s="35"/>
      <c r="J31" s="35"/>
      <c r="K31" s="35"/>
      <c r="L31" s="170">
        <v>0.21</v>
      </c>
      <c r="M31" s="169"/>
      <c r="N31" s="169"/>
      <c r="O31" s="169"/>
      <c r="P31" s="169"/>
      <c r="Q31" s="35"/>
      <c r="R31" s="35"/>
      <c r="S31" s="35"/>
      <c r="T31" s="35"/>
      <c r="U31" s="35"/>
      <c r="V31" s="35"/>
      <c r="W31" s="168">
        <f>ROUND(BB54, 2)</f>
        <v>0</v>
      </c>
      <c r="X31" s="169"/>
      <c r="Y31" s="169"/>
      <c r="Z31" s="169"/>
      <c r="AA31" s="169"/>
      <c r="AB31" s="169"/>
      <c r="AC31" s="169"/>
      <c r="AD31" s="169"/>
      <c r="AE31" s="169"/>
      <c r="AF31" s="35"/>
      <c r="AG31" s="35"/>
      <c r="AH31" s="35"/>
      <c r="AI31" s="35"/>
      <c r="AJ31" s="35"/>
      <c r="AK31" s="168">
        <v>0</v>
      </c>
      <c r="AL31" s="169"/>
      <c r="AM31" s="169"/>
      <c r="AN31" s="169"/>
      <c r="AO31" s="169"/>
      <c r="AP31" s="35"/>
      <c r="AQ31" s="35"/>
      <c r="AR31" s="36"/>
      <c r="BE31" s="158"/>
    </row>
    <row r="32" spans="1:71" s="3" customFormat="1" ht="14.45" hidden="1" customHeight="1">
      <c r="B32" s="34"/>
      <c r="C32" s="35"/>
      <c r="D32" s="35"/>
      <c r="E32" s="35"/>
      <c r="F32" s="23" t="s">
        <v>50</v>
      </c>
      <c r="G32" s="35"/>
      <c r="H32" s="35"/>
      <c r="I32" s="35"/>
      <c r="J32" s="35"/>
      <c r="K32" s="35"/>
      <c r="L32" s="170">
        <v>0.15</v>
      </c>
      <c r="M32" s="169"/>
      <c r="N32" s="169"/>
      <c r="O32" s="169"/>
      <c r="P32" s="169"/>
      <c r="Q32" s="35"/>
      <c r="R32" s="35"/>
      <c r="S32" s="35"/>
      <c r="T32" s="35"/>
      <c r="U32" s="35"/>
      <c r="V32" s="35"/>
      <c r="W32" s="168">
        <f>ROUND(BC54, 2)</f>
        <v>0</v>
      </c>
      <c r="X32" s="169"/>
      <c r="Y32" s="169"/>
      <c r="Z32" s="169"/>
      <c r="AA32" s="169"/>
      <c r="AB32" s="169"/>
      <c r="AC32" s="169"/>
      <c r="AD32" s="169"/>
      <c r="AE32" s="169"/>
      <c r="AF32" s="35"/>
      <c r="AG32" s="35"/>
      <c r="AH32" s="35"/>
      <c r="AI32" s="35"/>
      <c r="AJ32" s="35"/>
      <c r="AK32" s="168">
        <v>0</v>
      </c>
      <c r="AL32" s="169"/>
      <c r="AM32" s="169"/>
      <c r="AN32" s="169"/>
      <c r="AO32" s="169"/>
      <c r="AP32" s="35"/>
      <c r="AQ32" s="35"/>
      <c r="AR32" s="36"/>
      <c r="BE32" s="158"/>
    </row>
    <row r="33" spans="1:57" s="3" customFormat="1" ht="14.45" hidden="1" customHeight="1">
      <c r="B33" s="34"/>
      <c r="C33" s="35"/>
      <c r="D33" s="35"/>
      <c r="E33" s="35"/>
      <c r="F33" s="23" t="s">
        <v>51</v>
      </c>
      <c r="G33" s="35"/>
      <c r="H33" s="35"/>
      <c r="I33" s="35"/>
      <c r="J33" s="35"/>
      <c r="K33" s="35"/>
      <c r="L33" s="170">
        <v>0</v>
      </c>
      <c r="M33" s="169"/>
      <c r="N33" s="169"/>
      <c r="O33" s="169"/>
      <c r="P33" s="169"/>
      <c r="Q33" s="35"/>
      <c r="R33" s="35"/>
      <c r="S33" s="35"/>
      <c r="T33" s="35"/>
      <c r="U33" s="35"/>
      <c r="V33" s="35"/>
      <c r="W33" s="168">
        <f>ROUND(BD54, 2)</f>
        <v>0</v>
      </c>
      <c r="X33" s="169"/>
      <c r="Y33" s="169"/>
      <c r="Z33" s="169"/>
      <c r="AA33" s="169"/>
      <c r="AB33" s="169"/>
      <c r="AC33" s="169"/>
      <c r="AD33" s="169"/>
      <c r="AE33" s="169"/>
      <c r="AF33" s="35"/>
      <c r="AG33" s="35"/>
      <c r="AH33" s="35"/>
      <c r="AI33" s="35"/>
      <c r="AJ33" s="35"/>
      <c r="AK33" s="168">
        <v>0</v>
      </c>
      <c r="AL33" s="169"/>
      <c r="AM33" s="169"/>
      <c r="AN33" s="169"/>
      <c r="AO33" s="169"/>
      <c r="AP33" s="35"/>
      <c r="AQ33" s="35"/>
      <c r="AR33" s="36"/>
    </row>
    <row r="34" spans="1:57" s="2" customFormat="1" ht="6.95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8"/>
    </row>
    <row r="35" spans="1:57" s="2" customFormat="1" ht="25.9" customHeight="1">
      <c r="A35" s="28"/>
      <c r="B35" s="29"/>
      <c r="C35" s="37"/>
      <c r="D35" s="38" t="s">
        <v>52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53</v>
      </c>
      <c r="U35" s="39"/>
      <c r="V35" s="39"/>
      <c r="W35" s="39"/>
      <c r="X35" s="171" t="s">
        <v>54</v>
      </c>
      <c r="Y35" s="172"/>
      <c r="Z35" s="172"/>
      <c r="AA35" s="172"/>
      <c r="AB35" s="172"/>
      <c r="AC35" s="39"/>
      <c r="AD35" s="39"/>
      <c r="AE35" s="39"/>
      <c r="AF35" s="39"/>
      <c r="AG35" s="39"/>
      <c r="AH35" s="39"/>
      <c r="AI35" s="39"/>
      <c r="AJ35" s="39"/>
      <c r="AK35" s="173">
        <f>SUM(AK26:AK33)</f>
        <v>0</v>
      </c>
      <c r="AL35" s="172"/>
      <c r="AM35" s="172"/>
      <c r="AN35" s="172"/>
      <c r="AO35" s="174"/>
      <c r="AP35" s="37"/>
      <c r="AQ35" s="37"/>
      <c r="AR35" s="33"/>
      <c r="BE35" s="28"/>
    </row>
    <row r="36" spans="1:57" s="2" customFormat="1" ht="6.95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6.95" customHeight="1">
      <c r="A37" s="28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3"/>
      <c r="BE37" s="28"/>
    </row>
    <row r="41" spans="1:57" s="2" customFormat="1" ht="6.95" customHeight="1">
      <c r="A41" s="28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3"/>
      <c r="BE41" s="28"/>
    </row>
    <row r="42" spans="1:57" s="2" customFormat="1" ht="24.95" customHeight="1">
      <c r="A42" s="28"/>
      <c r="B42" s="29"/>
      <c r="C42" s="17" t="s">
        <v>55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3"/>
      <c r="BE42" s="28"/>
    </row>
    <row r="43" spans="1:57" s="2" customFormat="1" ht="6.95" customHeight="1">
      <c r="A43" s="28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3"/>
      <c r="BE43" s="28"/>
    </row>
    <row r="44" spans="1:57" s="4" customFormat="1" ht="12" customHeight="1">
      <c r="B44" s="45"/>
      <c r="C44" s="23" t="s">
        <v>13</v>
      </c>
      <c r="D44" s="46"/>
      <c r="E44" s="46"/>
      <c r="F44" s="46"/>
      <c r="G44" s="46"/>
      <c r="H44" s="46"/>
      <c r="I44" s="46"/>
      <c r="J44" s="46"/>
      <c r="K44" s="46"/>
      <c r="L44" s="46" t="str">
        <f>K5</f>
        <v>65421055</v>
      </c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7"/>
    </row>
    <row r="45" spans="1:57" s="5" customFormat="1" ht="36.950000000000003" customHeight="1">
      <c r="B45" s="48"/>
      <c r="C45" s="49" t="s">
        <v>16</v>
      </c>
      <c r="D45" s="50"/>
      <c r="E45" s="50"/>
      <c r="F45" s="50"/>
      <c r="G45" s="50"/>
      <c r="H45" s="50"/>
      <c r="I45" s="50"/>
      <c r="J45" s="50"/>
      <c r="K45" s="50"/>
      <c r="L45" s="175" t="str">
        <f>K6</f>
        <v>Zhotovení projektové dokumentace pro stavbu Oprava trati v úseku N. Pec - Č. Kříž.</v>
      </c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176"/>
      <c r="AB45" s="176"/>
      <c r="AC45" s="176"/>
      <c r="AD45" s="176"/>
      <c r="AE45" s="176"/>
      <c r="AF45" s="176"/>
      <c r="AG45" s="176"/>
      <c r="AH45" s="176"/>
      <c r="AI45" s="176"/>
      <c r="AJ45" s="176"/>
      <c r="AK45" s="176"/>
      <c r="AL45" s="176"/>
      <c r="AM45" s="176"/>
      <c r="AN45" s="176"/>
      <c r="AO45" s="176"/>
      <c r="AP45" s="50"/>
      <c r="AQ45" s="50"/>
      <c r="AR45" s="51"/>
    </row>
    <row r="46" spans="1:57" s="2" customFormat="1" ht="6.95" customHeight="1">
      <c r="A46" s="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3"/>
      <c r="BE46" s="28"/>
    </row>
    <row r="47" spans="1:57" s="2" customFormat="1" ht="12" customHeight="1">
      <c r="A47" s="28"/>
      <c r="B47" s="29"/>
      <c r="C47" s="23" t="s">
        <v>22</v>
      </c>
      <c r="D47" s="30"/>
      <c r="E47" s="30"/>
      <c r="F47" s="30"/>
      <c r="G47" s="30"/>
      <c r="H47" s="30"/>
      <c r="I47" s="30"/>
      <c r="J47" s="30"/>
      <c r="K47" s="30"/>
      <c r="L47" s="52" t="str">
        <f>IF(K8="","",K8)</f>
        <v>trať 194 dle JŘ, TÚ Nová Pec - Černý Kříž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3" t="s">
        <v>24</v>
      </c>
      <c r="AJ47" s="30"/>
      <c r="AK47" s="30"/>
      <c r="AL47" s="30"/>
      <c r="AM47" s="177" t="str">
        <f>IF(AN8= "","",AN8)</f>
        <v>12. 5. 2021</v>
      </c>
      <c r="AN47" s="177"/>
      <c r="AO47" s="30"/>
      <c r="AP47" s="30"/>
      <c r="AQ47" s="30"/>
      <c r="AR47" s="33"/>
      <c r="BE47" s="28"/>
    </row>
    <row r="48" spans="1:57" s="2" customFormat="1" ht="6.95" customHeight="1">
      <c r="A48" s="28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3"/>
      <c r="BE48" s="28"/>
    </row>
    <row r="49" spans="1:90" s="2" customFormat="1" ht="15.2" customHeight="1">
      <c r="A49" s="28"/>
      <c r="B49" s="29"/>
      <c r="C49" s="23" t="s">
        <v>26</v>
      </c>
      <c r="D49" s="30"/>
      <c r="E49" s="30"/>
      <c r="F49" s="30"/>
      <c r="G49" s="30"/>
      <c r="H49" s="30"/>
      <c r="I49" s="30"/>
      <c r="J49" s="30"/>
      <c r="K49" s="30"/>
      <c r="L49" s="46" t="str">
        <f>IF(E11= "","",E11)</f>
        <v xml:space="preserve">Správa železnic, státní organizace, OŘ Plzeň 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3" t="s">
        <v>34</v>
      </c>
      <c r="AJ49" s="30"/>
      <c r="AK49" s="30"/>
      <c r="AL49" s="30"/>
      <c r="AM49" s="178" t="str">
        <f>IF(E17="","",E17)</f>
        <v xml:space="preserve"> </v>
      </c>
      <c r="AN49" s="179"/>
      <c r="AO49" s="179"/>
      <c r="AP49" s="179"/>
      <c r="AQ49" s="30"/>
      <c r="AR49" s="33"/>
      <c r="AS49" s="180" t="s">
        <v>56</v>
      </c>
      <c r="AT49" s="181"/>
      <c r="AU49" s="54"/>
      <c r="AV49" s="54"/>
      <c r="AW49" s="54"/>
      <c r="AX49" s="54"/>
      <c r="AY49" s="54"/>
      <c r="AZ49" s="54"/>
      <c r="BA49" s="54"/>
      <c r="BB49" s="54"/>
      <c r="BC49" s="54"/>
      <c r="BD49" s="55"/>
      <c r="BE49" s="28"/>
    </row>
    <row r="50" spans="1:90" s="2" customFormat="1" ht="15.2" customHeight="1">
      <c r="A50" s="28"/>
      <c r="B50" s="29"/>
      <c r="C50" s="23" t="s">
        <v>32</v>
      </c>
      <c r="D50" s="30"/>
      <c r="E50" s="30"/>
      <c r="F50" s="30"/>
      <c r="G50" s="30"/>
      <c r="H50" s="30"/>
      <c r="I50" s="30"/>
      <c r="J50" s="30"/>
      <c r="K50" s="30"/>
      <c r="L50" s="46" t="str">
        <f>IF(E14= "Vyplň údaj","",E14)</f>
        <v/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3" t="s">
        <v>38</v>
      </c>
      <c r="AJ50" s="30"/>
      <c r="AK50" s="30"/>
      <c r="AL50" s="30"/>
      <c r="AM50" s="178" t="str">
        <f>IF(E20="","",E20)</f>
        <v>Libor Brabenec</v>
      </c>
      <c r="AN50" s="179"/>
      <c r="AO50" s="179"/>
      <c r="AP50" s="179"/>
      <c r="AQ50" s="30"/>
      <c r="AR50" s="33"/>
      <c r="AS50" s="182"/>
      <c r="AT50" s="183"/>
      <c r="AU50" s="56"/>
      <c r="AV50" s="56"/>
      <c r="AW50" s="56"/>
      <c r="AX50" s="56"/>
      <c r="AY50" s="56"/>
      <c r="AZ50" s="56"/>
      <c r="BA50" s="56"/>
      <c r="BB50" s="56"/>
      <c r="BC50" s="56"/>
      <c r="BD50" s="57"/>
      <c r="BE50" s="28"/>
    </row>
    <row r="51" spans="1:90" s="2" customFormat="1" ht="10.9" customHeight="1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3"/>
      <c r="AS51" s="184"/>
      <c r="AT51" s="185"/>
      <c r="AU51" s="58"/>
      <c r="AV51" s="58"/>
      <c r="AW51" s="58"/>
      <c r="AX51" s="58"/>
      <c r="AY51" s="58"/>
      <c r="AZ51" s="58"/>
      <c r="BA51" s="58"/>
      <c r="BB51" s="58"/>
      <c r="BC51" s="58"/>
      <c r="BD51" s="59"/>
      <c r="BE51" s="28"/>
    </row>
    <row r="52" spans="1:90" s="2" customFormat="1" ht="29.25" customHeight="1">
      <c r="A52" s="28"/>
      <c r="B52" s="29"/>
      <c r="C52" s="186" t="s">
        <v>57</v>
      </c>
      <c r="D52" s="187"/>
      <c r="E52" s="187"/>
      <c r="F52" s="187"/>
      <c r="G52" s="187"/>
      <c r="H52" s="60"/>
      <c r="I52" s="188" t="s">
        <v>58</v>
      </c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  <c r="AF52" s="187"/>
      <c r="AG52" s="189" t="s">
        <v>59</v>
      </c>
      <c r="AH52" s="187"/>
      <c r="AI52" s="187"/>
      <c r="AJ52" s="187"/>
      <c r="AK52" s="187"/>
      <c r="AL52" s="187"/>
      <c r="AM52" s="187"/>
      <c r="AN52" s="188" t="s">
        <v>60</v>
      </c>
      <c r="AO52" s="187"/>
      <c r="AP52" s="187"/>
      <c r="AQ52" s="61" t="s">
        <v>61</v>
      </c>
      <c r="AR52" s="33"/>
      <c r="AS52" s="62" t="s">
        <v>62</v>
      </c>
      <c r="AT52" s="63" t="s">
        <v>63</v>
      </c>
      <c r="AU52" s="63" t="s">
        <v>64</v>
      </c>
      <c r="AV52" s="63" t="s">
        <v>65</v>
      </c>
      <c r="AW52" s="63" t="s">
        <v>66</v>
      </c>
      <c r="AX52" s="63" t="s">
        <v>67</v>
      </c>
      <c r="AY52" s="63" t="s">
        <v>68</v>
      </c>
      <c r="AZ52" s="63" t="s">
        <v>69</v>
      </c>
      <c r="BA52" s="63" t="s">
        <v>70</v>
      </c>
      <c r="BB52" s="63" t="s">
        <v>71</v>
      </c>
      <c r="BC52" s="63" t="s">
        <v>72</v>
      </c>
      <c r="BD52" s="64" t="s">
        <v>73</v>
      </c>
      <c r="BE52" s="28"/>
    </row>
    <row r="53" spans="1:90" s="2" customFormat="1" ht="10.9" customHeight="1">
      <c r="A53" s="28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3"/>
      <c r="AS53" s="65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7"/>
      <c r="BE53" s="28"/>
    </row>
    <row r="54" spans="1:90" s="6" customFormat="1" ht="32.450000000000003" customHeight="1">
      <c r="B54" s="68"/>
      <c r="C54" s="69" t="s">
        <v>74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193">
        <f>ROUND(AG55,2)</f>
        <v>0</v>
      </c>
      <c r="AH54" s="193"/>
      <c r="AI54" s="193"/>
      <c r="AJ54" s="193"/>
      <c r="AK54" s="193"/>
      <c r="AL54" s="193"/>
      <c r="AM54" s="193"/>
      <c r="AN54" s="194">
        <f>SUM(AG54,AT54)</f>
        <v>0</v>
      </c>
      <c r="AO54" s="194"/>
      <c r="AP54" s="194"/>
      <c r="AQ54" s="72" t="s">
        <v>35</v>
      </c>
      <c r="AR54" s="73"/>
      <c r="AS54" s="74">
        <f>ROUND(AS55,2)</f>
        <v>0</v>
      </c>
      <c r="AT54" s="75">
        <f>ROUND(SUM(AV54:AW54),2)</f>
        <v>0</v>
      </c>
      <c r="AU54" s="76">
        <f>ROUND(AU55,5)</f>
        <v>0</v>
      </c>
      <c r="AV54" s="75">
        <f>ROUND(AZ54*L29,2)</f>
        <v>0</v>
      </c>
      <c r="AW54" s="75">
        <f>ROUND(BA54*L30,2)</f>
        <v>0</v>
      </c>
      <c r="AX54" s="75">
        <f>ROUND(BB54*L29,2)</f>
        <v>0</v>
      </c>
      <c r="AY54" s="75">
        <f>ROUND(BC54*L30,2)</f>
        <v>0</v>
      </c>
      <c r="AZ54" s="75">
        <f>ROUND(AZ55,2)</f>
        <v>0</v>
      </c>
      <c r="BA54" s="75">
        <f>ROUND(BA55,2)</f>
        <v>0</v>
      </c>
      <c r="BB54" s="75">
        <f>ROUND(BB55,2)</f>
        <v>0</v>
      </c>
      <c r="BC54" s="75">
        <f>ROUND(BC55,2)</f>
        <v>0</v>
      </c>
      <c r="BD54" s="77">
        <f>ROUND(BD55,2)</f>
        <v>0</v>
      </c>
      <c r="BS54" s="78" t="s">
        <v>75</v>
      </c>
      <c r="BT54" s="78" t="s">
        <v>76</v>
      </c>
      <c r="BV54" s="78" t="s">
        <v>77</v>
      </c>
      <c r="BW54" s="78" t="s">
        <v>5</v>
      </c>
      <c r="BX54" s="78" t="s">
        <v>78</v>
      </c>
      <c r="CL54" s="78" t="s">
        <v>19</v>
      </c>
    </row>
    <row r="55" spans="1:90" s="7" customFormat="1" ht="37.5" customHeight="1">
      <c r="A55" s="79" t="s">
        <v>79</v>
      </c>
      <c r="B55" s="80"/>
      <c r="C55" s="81"/>
      <c r="D55" s="192" t="s">
        <v>14</v>
      </c>
      <c r="E55" s="192"/>
      <c r="F55" s="192"/>
      <c r="G55" s="192"/>
      <c r="H55" s="192"/>
      <c r="I55" s="82"/>
      <c r="J55" s="192" t="s">
        <v>17</v>
      </c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0">
        <f>'65421055 - Zhotovení proj...'!J28</f>
        <v>0</v>
      </c>
      <c r="AH55" s="191"/>
      <c r="AI55" s="191"/>
      <c r="AJ55" s="191"/>
      <c r="AK55" s="191"/>
      <c r="AL55" s="191"/>
      <c r="AM55" s="191"/>
      <c r="AN55" s="190">
        <f>SUM(AG55,AT55)</f>
        <v>0</v>
      </c>
      <c r="AO55" s="191"/>
      <c r="AP55" s="191"/>
      <c r="AQ55" s="83" t="s">
        <v>80</v>
      </c>
      <c r="AR55" s="84"/>
      <c r="AS55" s="85">
        <v>0</v>
      </c>
      <c r="AT55" s="86">
        <f>ROUND(SUM(AV55:AW55),2)</f>
        <v>0</v>
      </c>
      <c r="AU55" s="87">
        <f>'65421055 - Zhotovení proj...'!P73</f>
        <v>0</v>
      </c>
      <c r="AV55" s="86">
        <f>'65421055 - Zhotovení proj...'!J31</f>
        <v>0</v>
      </c>
      <c r="AW55" s="86">
        <f>'65421055 - Zhotovení proj...'!J32</f>
        <v>0</v>
      </c>
      <c r="AX55" s="86">
        <f>'65421055 - Zhotovení proj...'!J33</f>
        <v>0</v>
      </c>
      <c r="AY55" s="86">
        <f>'65421055 - Zhotovení proj...'!J34</f>
        <v>0</v>
      </c>
      <c r="AZ55" s="86">
        <f>'65421055 - Zhotovení proj...'!F31</f>
        <v>0</v>
      </c>
      <c r="BA55" s="86">
        <f>'65421055 - Zhotovení proj...'!F32</f>
        <v>0</v>
      </c>
      <c r="BB55" s="86">
        <f>'65421055 - Zhotovení proj...'!F33</f>
        <v>0</v>
      </c>
      <c r="BC55" s="86">
        <f>'65421055 - Zhotovení proj...'!F34</f>
        <v>0</v>
      </c>
      <c r="BD55" s="88">
        <f>'65421055 - Zhotovení proj...'!F35</f>
        <v>0</v>
      </c>
      <c r="BT55" s="89" t="s">
        <v>81</v>
      </c>
      <c r="BU55" s="89" t="s">
        <v>82</v>
      </c>
      <c r="BV55" s="89" t="s">
        <v>77</v>
      </c>
      <c r="BW55" s="89" t="s">
        <v>5</v>
      </c>
      <c r="BX55" s="89" t="s">
        <v>78</v>
      </c>
      <c r="CL55" s="89" t="s">
        <v>19</v>
      </c>
    </row>
    <row r="56" spans="1:90" s="2" customFormat="1" ht="30" customHeight="1">
      <c r="A56" s="28"/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3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</row>
    <row r="57" spans="1:90" s="2" customFormat="1" ht="6.95" customHeight="1">
      <c r="A57" s="28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3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</row>
  </sheetData>
  <sheetProtection algorithmName="SHA-512" hashValue="JIKTaWHNOYqxd5TPT37OtHK6kWkuJDPwzoMv75uKLfrehJIgf9VbKPVqWdMo0s7X0c/HYSb2dBBEZ6eepMSOGA==" saltValue="IJYN4MsKKv7S6HK1XoDzCoKSXL+17fwWHMN2JumiI3NFg2XTif0QvSMLEdciF4AMv4RVNjqVRDgKiDk8hmnw3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65421055 - Zhotovení proj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8"/>
  <sheetViews>
    <sheetView showGridLines="0" workbookViewId="0">
      <selection activeCell="F89" sqref="F89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1" t="s">
        <v>5</v>
      </c>
    </row>
    <row r="3" spans="1:46" s="1" customFormat="1" ht="6.95" hidden="1" customHeight="1">
      <c r="B3" s="90"/>
      <c r="C3" s="91"/>
      <c r="D3" s="91"/>
      <c r="E3" s="91"/>
      <c r="F3" s="91"/>
      <c r="G3" s="91"/>
      <c r="H3" s="91"/>
      <c r="I3" s="91"/>
      <c r="J3" s="91"/>
      <c r="K3" s="91"/>
      <c r="L3" s="14"/>
      <c r="AT3" s="11" t="s">
        <v>83</v>
      </c>
    </row>
    <row r="4" spans="1:46" s="1" customFormat="1" ht="24.95" hidden="1" customHeight="1">
      <c r="B4" s="14"/>
      <c r="D4" s="92" t="s">
        <v>84</v>
      </c>
      <c r="L4" s="14"/>
      <c r="M4" s="93" t="s">
        <v>10</v>
      </c>
      <c r="AT4" s="11" t="s">
        <v>4</v>
      </c>
    </row>
    <row r="5" spans="1:46" s="1" customFormat="1" ht="6.95" hidden="1" customHeight="1">
      <c r="B5" s="14"/>
      <c r="L5" s="14"/>
    </row>
    <row r="6" spans="1:46" s="2" customFormat="1" ht="12" hidden="1" customHeight="1">
      <c r="A6" s="28"/>
      <c r="B6" s="33"/>
      <c r="C6" s="28"/>
      <c r="D6" s="94" t="s">
        <v>16</v>
      </c>
      <c r="E6" s="28"/>
      <c r="F6" s="28"/>
      <c r="G6" s="28"/>
      <c r="H6" s="28"/>
      <c r="I6" s="28"/>
      <c r="J6" s="28"/>
      <c r="K6" s="28"/>
      <c r="L6" s="95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46" s="2" customFormat="1" ht="16.5" hidden="1" customHeight="1">
      <c r="A7" s="28"/>
      <c r="B7" s="33"/>
      <c r="C7" s="28"/>
      <c r="D7" s="28"/>
      <c r="E7" s="196" t="s">
        <v>17</v>
      </c>
      <c r="F7" s="197"/>
      <c r="G7" s="197"/>
      <c r="H7" s="197"/>
      <c r="I7" s="28"/>
      <c r="J7" s="28"/>
      <c r="K7" s="28"/>
      <c r="L7" s="95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46" s="2" customFormat="1" ht="11.25" hidden="1">
      <c r="A8" s="28"/>
      <c r="B8" s="33"/>
      <c r="C8" s="28"/>
      <c r="D8" s="28"/>
      <c r="E8" s="28"/>
      <c r="F8" s="28"/>
      <c r="G8" s="28"/>
      <c r="H8" s="28"/>
      <c r="I8" s="28"/>
      <c r="J8" s="28"/>
      <c r="K8" s="28"/>
      <c r="L8" s="9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2" hidden="1" customHeight="1">
      <c r="A9" s="28"/>
      <c r="B9" s="33"/>
      <c r="C9" s="28"/>
      <c r="D9" s="94" t="s">
        <v>18</v>
      </c>
      <c r="E9" s="28"/>
      <c r="F9" s="96" t="s">
        <v>19</v>
      </c>
      <c r="G9" s="28"/>
      <c r="H9" s="28"/>
      <c r="I9" s="94" t="s">
        <v>20</v>
      </c>
      <c r="J9" s="96" t="s">
        <v>21</v>
      </c>
      <c r="K9" s="28"/>
      <c r="L9" s="9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hidden="1" customHeight="1">
      <c r="A10" s="28"/>
      <c r="B10" s="33"/>
      <c r="C10" s="28"/>
      <c r="D10" s="94" t="s">
        <v>22</v>
      </c>
      <c r="E10" s="28"/>
      <c r="F10" s="96" t="s">
        <v>23</v>
      </c>
      <c r="G10" s="28"/>
      <c r="H10" s="28"/>
      <c r="I10" s="94" t="s">
        <v>24</v>
      </c>
      <c r="J10" s="97" t="str">
        <f>'Rekapitulace stavby'!AN8</f>
        <v>12. 5. 2021</v>
      </c>
      <c r="K10" s="28"/>
      <c r="L10" s="9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0.9" hidden="1" customHeight="1">
      <c r="A11" s="28"/>
      <c r="B11" s="33"/>
      <c r="C11" s="28"/>
      <c r="D11" s="28"/>
      <c r="E11" s="28"/>
      <c r="F11" s="28"/>
      <c r="G11" s="28"/>
      <c r="H11" s="28"/>
      <c r="I11" s="28"/>
      <c r="J11" s="28"/>
      <c r="K11" s="28"/>
      <c r="L11" s="9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hidden="1" customHeight="1">
      <c r="A12" s="28"/>
      <c r="B12" s="33"/>
      <c r="C12" s="28"/>
      <c r="D12" s="94" t="s">
        <v>26</v>
      </c>
      <c r="E12" s="28"/>
      <c r="F12" s="28"/>
      <c r="G12" s="28"/>
      <c r="H12" s="28"/>
      <c r="I12" s="94" t="s">
        <v>27</v>
      </c>
      <c r="J12" s="96" t="s">
        <v>28</v>
      </c>
      <c r="K12" s="28"/>
      <c r="L12" s="9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8" hidden="1" customHeight="1">
      <c r="A13" s="28"/>
      <c r="B13" s="33"/>
      <c r="C13" s="28"/>
      <c r="D13" s="28"/>
      <c r="E13" s="96" t="s">
        <v>29</v>
      </c>
      <c r="F13" s="28"/>
      <c r="G13" s="28"/>
      <c r="H13" s="28"/>
      <c r="I13" s="94" t="s">
        <v>30</v>
      </c>
      <c r="J13" s="96" t="s">
        <v>31</v>
      </c>
      <c r="K13" s="28"/>
      <c r="L13" s="9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6.95" hidden="1" customHeight="1">
      <c r="A14" s="28"/>
      <c r="B14" s="33"/>
      <c r="C14" s="28"/>
      <c r="D14" s="28"/>
      <c r="E14" s="28"/>
      <c r="F14" s="28"/>
      <c r="G14" s="28"/>
      <c r="H14" s="28"/>
      <c r="I14" s="28"/>
      <c r="J14" s="28"/>
      <c r="K14" s="28"/>
      <c r="L14" s="9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2" hidden="1" customHeight="1">
      <c r="A15" s="28"/>
      <c r="B15" s="33"/>
      <c r="C15" s="28"/>
      <c r="D15" s="94" t="s">
        <v>32</v>
      </c>
      <c r="E15" s="28"/>
      <c r="F15" s="28"/>
      <c r="G15" s="28"/>
      <c r="H15" s="28"/>
      <c r="I15" s="94" t="s">
        <v>27</v>
      </c>
      <c r="J15" s="24" t="str">
        <f>'Rekapitulace stavby'!AN13</f>
        <v>Vyplň údaj</v>
      </c>
      <c r="K15" s="28"/>
      <c r="L15" s="9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8" hidden="1" customHeight="1">
      <c r="A16" s="28"/>
      <c r="B16" s="33"/>
      <c r="C16" s="28"/>
      <c r="D16" s="28"/>
      <c r="E16" s="198" t="str">
        <f>'Rekapitulace stavby'!E14</f>
        <v>Vyplň údaj</v>
      </c>
      <c r="F16" s="199"/>
      <c r="G16" s="199"/>
      <c r="H16" s="199"/>
      <c r="I16" s="94" t="s">
        <v>30</v>
      </c>
      <c r="J16" s="24" t="str">
        <f>'Rekapitulace stavby'!AN14</f>
        <v>Vyplň údaj</v>
      </c>
      <c r="K16" s="28"/>
      <c r="L16" s="9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6.95" hidden="1" customHeight="1">
      <c r="A17" s="28"/>
      <c r="B17" s="33"/>
      <c r="C17" s="28"/>
      <c r="D17" s="28"/>
      <c r="E17" s="28"/>
      <c r="F17" s="28"/>
      <c r="G17" s="28"/>
      <c r="H17" s="28"/>
      <c r="I17" s="28"/>
      <c r="J17" s="28"/>
      <c r="K17" s="28"/>
      <c r="L17" s="9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hidden="1" customHeight="1">
      <c r="A18" s="28"/>
      <c r="B18" s="33"/>
      <c r="C18" s="28"/>
      <c r="D18" s="94" t="s">
        <v>34</v>
      </c>
      <c r="E18" s="28"/>
      <c r="F18" s="28"/>
      <c r="G18" s="28"/>
      <c r="H18" s="28"/>
      <c r="I18" s="94" t="s">
        <v>27</v>
      </c>
      <c r="J18" s="96" t="str">
        <f>IF('Rekapitulace stavby'!AN16="","",'Rekapitulace stavby'!AN16)</f>
        <v/>
      </c>
      <c r="K18" s="28"/>
      <c r="L18" s="9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8" hidden="1" customHeight="1">
      <c r="A19" s="28"/>
      <c r="B19" s="33"/>
      <c r="C19" s="28"/>
      <c r="D19" s="28"/>
      <c r="E19" s="96" t="str">
        <f>IF('Rekapitulace stavby'!E17="","",'Rekapitulace stavby'!E17)</f>
        <v xml:space="preserve"> </v>
      </c>
      <c r="F19" s="28"/>
      <c r="G19" s="28"/>
      <c r="H19" s="28"/>
      <c r="I19" s="94" t="s">
        <v>30</v>
      </c>
      <c r="J19" s="96" t="str">
        <f>IF('Rekapitulace stavby'!AN17="","",'Rekapitulace stavby'!AN17)</f>
        <v/>
      </c>
      <c r="K19" s="28"/>
      <c r="L19" s="9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6.95" hidden="1" customHeight="1">
      <c r="A20" s="28"/>
      <c r="B20" s="33"/>
      <c r="C20" s="28"/>
      <c r="D20" s="28"/>
      <c r="E20" s="28"/>
      <c r="F20" s="28"/>
      <c r="G20" s="28"/>
      <c r="H20" s="28"/>
      <c r="I20" s="28"/>
      <c r="J20" s="28"/>
      <c r="K20" s="28"/>
      <c r="L20" s="9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hidden="1" customHeight="1">
      <c r="A21" s="28"/>
      <c r="B21" s="33"/>
      <c r="C21" s="28"/>
      <c r="D21" s="94" t="s">
        <v>38</v>
      </c>
      <c r="E21" s="28"/>
      <c r="F21" s="28"/>
      <c r="G21" s="28"/>
      <c r="H21" s="28"/>
      <c r="I21" s="94" t="s">
        <v>27</v>
      </c>
      <c r="J21" s="96" t="s">
        <v>35</v>
      </c>
      <c r="K21" s="28"/>
      <c r="L21" s="9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8" hidden="1" customHeight="1">
      <c r="A22" s="28"/>
      <c r="B22" s="33"/>
      <c r="C22" s="28"/>
      <c r="D22" s="28"/>
      <c r="E22" s="96" t="s">
        <v>39</v>
      </c>
      <c r="F22" s="28"/>
      <c r="G22" s="28"/>
      <c r="H22" s="28"/>
      <c r="I22" s="94" t="s">
        <v>30</v>
      </c>
      <c r="J22" s="96" t="s">
        <v>35</v>
      </c>
      <c r="K22" s="28"/>
      <c r="L22" s="9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6.95" hidden="1" customHeight="1">
      <c r="A23" s="28"/>
      <c r="B23" s="33"/>
      <c r="C23" s="28"/>
      <c r="D23" s="28"/>
      <c r="E23" s="28"/>
      <c r="F23" s="28"/>
      <c r="G23" s="28"/>
      <c r="H23" s="28"/>
      <c r="I23" s="28"/>
      <c r="J23" s="28"/>
      <c r="K23" s="28"/>
      <c r="L23" s="9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2" hidden="1" customHeight="1">
      <c r="A24" s="28"/>
      <c r="B24" s="33"/>
      <c r="C24" s="28"/>
      <c r="D24" s="94" t="s">
        <v>40</v>
      </c>
      <c r="E24" s="28"/>
      <c r="F24" s="28"/>
      <c r="G24" s="28"/>
      <c r="H24" s="28"/>
      <c r="I24" s="28"/>
      <c r="J24" s="28"/>
      <c r="K24" s="28"/>
      <c r="L24" s="9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8" customFormat="1" ht="59.25" hidden="1" customHeight="1">
      <c r="A25" s="98"/>
      <c r="B25" s="99"/>
      <c r="C25" s="98"/>
      <c r="D25" s="98"/>
      <c r="E25" s="200" t="s">
        <v>85</v>
      </c>
      <c r="F25" s="200"/>
      <c r="G25" s="200"/>
      <c r="H25" s="200"/>
      <c r="I25" s="98"/>
      <c r="J25" s="98"/>
      <c r="K25" s="98"/>
      <c r="L25" s="100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</row>
    <row r="26" spans="1:31" s="2" customFormat="1" ht="6.95" hidden="1" customHeight="1">
      <c r="A26" s="28"/>
      <c r="B26" s="33"/>
      <c r="C26" s="28"/>
      <c r="D26" s="28"/>
      <c r="E26" s="28"/>
      <c r="F26" s="28"/>
      <c r="G26" s="28"/>
      <c r="H26" s="28"/>
      <c r="I26" s="28"/>
      <c r="J26" s="28"/>
      <c r="K26" s="28"/>
      <c r="L26" s="9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hidden="1" customHeight="1">
      <c r="A27" s="28"/>
      <c r="B27" s="33"/>
      <c r="C27" s="28"/>
      <c r="D27" s="101"/>
      <c r="E27" s="101"/>
      <c r="F27" s="101"/>
      <c r="G27" s="101"/>
      <c r="H27" s="101"/>
      <c r="I27" s="101"/>
      <c r="J27" s="101"/>
      <c r="K27" s="101"/>
      <c r="L27" s="95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25.35" hidden="1" customHeight="1">
      <c r="A28" s="28"/>
      <c r="B28" s="33"/>
      <c r="C28" s="28"/>
      <c r="D28" s="102" t="s">
        <v>42</v>
      </c>
      <c r="E28" s="28"/>
      <c r="F28" s="28"/>
      <c r="G28" s="28"/>
      <c r="H28" s="28"/>
      <c r="I28" s="28"/>
      <c r="J28" s="103">
        <f>ROUND(J73, 2)</f>
        <v>0</v>
      </c>
      <c r="K28" s="28"/>
      <c r="L28" s="9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hidden="1" customHeight="1">
      <c r="A29" s="28"/>
      <c r="B29" s="33"/>
      <c r="C29" s="28"/>
      <c r="D29" s="101"/>
      <c r="E29" s="101"/>
      <c r="F29" s="101"/>
      <c r="G29" s="101"/>
      <c r="H29" s="101"/>
      <c r="I29" s="101"/>
      <c r="J29" s="101"/>
      <c r="K29" s="101"/>
      <c r="L29" s="9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hidden="1" customHeight="1">
      <c r="A30" s="28"/>
      <c r="B30" s="33"/>
      <c r="C30" s="28"/>
      <c r="D30" s="28"/>
      <c r="E30" s="28"/>
      <c r="F30" s="104" t="s">
        <v>44</v>
      </c>
      <c r="G30" s="28"/>
      <c r="H30" s="28"/>
      <c r="I30" s="104" t="s">
        <v>43</v>
      </c>
      <c r="J30" s="104" t="s">
        <v>45</v>
      </c>
      <c r="K30" s="28"/>
      <c r="L30" s="9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hidden="1" customHeight="1">
      <c r="A31" s="28"/>
      <c r="B31" s="33"/>
      <c r="C31" s="28"/>
      <c r="D31" s="105" t="s">
        <v>46</v>
      </c>
      <c r="E31" s="94" t="s">
        <v>47</v>
      </c>
      <c r="F31" s="106">
        <f>ROUND((SUM(BE73:BE77)),  2)</f>
        <v>0</v>
      </c>
      <c r="G31" s="28"/>
      <c r="H31" s="28"/>
      <c r="I31" s="107">
        <v>0.21</v>
      </c>
      <c r="J31" s="106">
        <f>ROUND(((SUM(BE73:BE77))*I31),  2)</f>
        <v>0</v>
      </c>
      <c r="K31" s="28"/>
      <c r="L31" s="9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hidden="1" customHeight="1">
      <c r="A32" s="28"/>
      <c r="B32" s="33"/>
      <c r="C32" s="28"/>
      <c r="D32" s="28"/>
      <c r="E32" s="94" t="s">
        <v>48</v>
      </c>
      <c r="F32" s="106">
        <f>ROUND((SUM(BF73:BF77)),  2)</f>
        <v>0</v>
      </c>
      <c r="G32" s="28"/>
      <c r="H32" s="28"/>
      <c r="I32" s="107">
        <v>0.15</v>
      </c>
      <c r="J32" s="106">
        <f>ROUND(((SUM(BF73:BF77))*I32),  2)</f>
        <v>0</v>
      </c>
      <c r="K32" s="28"/>
      <c r="L32" s="9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hidden="1" customHeight="1">
      <c r="A33" s="28"/>
      <c r="B33" s="33"/>
      <c r="C33" s="28"/>
      <c r="D33" s="28"/>
      <c r="E33" s="94" t="s">
        <v>49</v>
      </c>
      <c r="F33" s="106">
        <f>ROUND((SUM(BG73:BG77)),  2)</f>
        <v>0</v>
      </c>
      <c r="G33" s="28"/>
      <c r="H33" s="28"/>
      <c r="I33" s="107">
        <v>0.21</v>
      </c>
      <c r="J33" s="106">
        <f>0</f>
        <v>0</v>
      </c>
      <c r="K33" s="28"/>
      <c r="L33" s="9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hidden="1" customHeight="1">
      <c r="A34" s="28"/>
      <c r="B34" s="33"/>
      <c r="C34" s="28"/>
      <c r="D34" s="28"/>
      <c r="E34" s="94" t="s">
        <v>50</v>
      </c>
      <c r="F34" s="106">
        <f>ROUND((SUM(BH73:BH77)),  2)</f>
        <v>0</v>
      </c>
      <c r="G34" s="28"/>
      <c r="H34" s="28"/>
      <c r="I34" s="107">
        <v>0.15</v>
      </c>
      <c r="J34" s="106">
        <f>0</f>
        <v>0</v>
      </c>
      <c r="K34" s="28"/>
      <c r="L34" s="9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94" t="s">
        <v>51</v>
      </c>
      <c r="F35" s="106">
        <f>ROUND((SUM(BI73:BI77)),  2)</f>
        <v>0</v>
      </c>
      <c r="G35" s="28"/>
      <c r="H35" s="28"/>
      <c r="I35" s="107">
        <v>0</v>
      </c>
      <c r="J35" s="106">
        <f>0</f>
        <v>0</v>
      </c>
      <c r="K35" s="28"/>
      <c r="L35" s="9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6.95" hidden="1" customHeight="1">
      <c r="A36" s="28"/>
      <c r="B36" s="33"/>
      <c r="C36" s="28"/>
      <c r="D36" s="28"/>
      <c r="E36" s="28"/>
      <c r="F36" s="28"/>
      <c r="G36" s="28"/>
      <c r="H36" s="28"/>
      <c r="I36" s="28"/>
      <c r="J36" s="28"/>
      <c r="K36" s="28"/>
      <c r="L36" s="9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25.35" hidden="1" customHeight="1">
      <c r="A37" s="28"/>
      <c r="B37" s="33"/>
      <c r="C37" s="108"/>
      <c r="D37" s="109" t="s">
        <v>52</v>
      </c>
      <c r="E37" s="110"/>
      <c r="F37" s="110"/>
      <c r="G37" s="111" t="s">
        <v>53</v>
      </c>
      <c r="H37" s="112" t="s">
        <v>54</v>
      </c>
      <c r="I37" s="110"/>
      <c r="J37" s="113">
        <f>SUM(J28:J35)</f>
        <v>0</v>
      </c>
      <c r="K37" s="114"/>
      <c r="L37" s="9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115"/>
      <c r="C38" s="116"/>
      <c r="D38" s="116"/>
      <c r="E38" s="116"/>
      <c r="F38" s="116"/>
      <c r="G38" s="116"/>
      <c r="H38" s="116"/>
      <c r="I38" s="116"/>
      <c r="J38" s="116"/>
      <c r="K38" s="116"/>
      <c r="L38" s="9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ht="11.25" hidden="1"/>
    <row r="40" spans="1:31" ht="11.25" hidden="1"/>
    <row r="41" spans="1:31" ht="11.25" hidden="1"/>
    <row r="42" spans="1:31" s="2" customFormat="1" ht="6.95" hidden="1" customHeight="1">
      <c r="A42" s="28"/>
      <c r="B42" s="117"/>
      <c r="C42" s="118"/>
      <c r="D42" s="118"/>
      <c r="E42" s="118"/>
      <c r="F42" s="118"/>
      <c r="G42" s="118"/>
      <c r="H42" s="118"/>
      <c r="I42" s="118"/>
      <c r="J42" s="118"/>
      <c r="K42" s="118"/>
      <c r="L42" s="95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4.95" hidden="1" customHeight="1">
      <c r="A43" s="28"/>
      <c r="B43" s="29"/>
      <c r="C43" s="17" t="s">
        <v>86</v>
      </c>
      <c r="D43" s="30"/>
      <c r="E43" s="30"/>
      <c r="F43" s="30"/>
      <c r="G43" s="30"/>
      <c r="H43" s="30"/>
      <c r="I43" s="30"/>
      <c r="J43" s="30"/>
      <c r="K43" s="30"/>
      <c r="L43" s="95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6.95" hidden="1" customHeight="1">
      <c r="A44" s="28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95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2" customFormat="1" ht="12" hidden="1" customHeight="1">
      <c r="A45" s="28"/>
      <c r="B45" s="29"/>
      <c r="C45" s="23" t="s">
        <v>16</v>
      </c>
      <c r="D45" s="30"/>
      <c r="E45" s="30"/>
      <c r="F45" s="30"/>
      <c r="G45" s="30"/>
      <c r="H45" s="30"/>
      <c r="I45" s="30"/>
      <c r="J45" s="30"/>
      <c r="K45" s="30"/>
      <c r="L45" s="95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</row>
    <row r="46" spans="1:31" s="2" customFormat="1" ht="16.5" hidden="1" customHeight="1">
      <c r="A46" s="28"/>
      <c r="B46" s="29"/>
      <c r="C46" s="30"/>
      <c r="D46" s="30"/>
      <c r="E46" s="175" t="str">
        <f>E7</f>
        <v>Zhotovení projektové dokumentace pro stavbu Oprava trati v úseku N. Pec - Č. Kříž.</v>
      </c>
      <c r="F46" s="201"/>
      <c r="G46" s="201"/>
      <c r="H46" s="201"/>
      <c r="I46" s="30"/>
      <c r="J46" s="30"/>
      <c r="K46" s="30"/>
      <c r="L46" s="95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1:31" s="2" customFormat="1" ht="6.95" hidden="1" customHeight="1">
      <c r="A47" s="28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95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pans="1:31" s="2" customFormat="1" ht="12" hidden="1" customHeight="1">
      <c r="A48" s="28"/>
      <c r="B48" s="29"/>
      <c r="C48" s="23" t="s">
        <v>22</v>
      </c>
      <c r="D48" s="30"/>
      <c r="E48" s="30"/>
      <c r="F48" s="21" t="str">
        <f>F10</f>
        <v>trať 194 dle JŘ, TÚ Nová Pec - Černý Kříž</v>
      </c>
      <c r="G48" s="30"/>
      <c r="H48" s="30"/>
      <c r="I48" s="23" t="s">
        <v>24</v>
      </c>
      <c r="J48" s="53" t="str">
        <f>IF(J10="","",J10)</f>
        <v>12. 5. 2021</v>
      </c>
      <c r="K48" s="30"/>
      <c r="L48" s="95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pans="1:47" s="2" customFormat="1" ht="6.95" hidden="1" customHeight="1">
      <c r="A49" s="28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95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pans="1:47" s="2" customFormat="1" ht="15.2" hidden="1" customHeight="1">
      <c r="A50" s="28"/>
      <c r="B50" s="29"/>
      <c r="C50" s="23" t="s">
        <v>26</v>
      </c>
      <c r="D50" s="30"/>
      <c r="E50" s="30"/>
      <c r="F50" s="21" t="str">
        <f>E13</f>
        <v xml:space="preserve">Správa železnic, státní organizace, OŘ Plzeň </v>
      </c>
      <c r="G50" s="30"/>
      <c r="H50" s="30"/>
      <c r="I50" s="23" t="s">
        <v>34</v>
      </c>
      <c r="J50" s="26" t="str">
        <f>E19</f>
        <v xml:space="preserve"> </v>
      </c>
      <c r="K50" s="30"/>
      <c r="L50" s="95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spans="1:47" s="2" customFormat="1" ht="15.2" hidden="1" customHeight="1">
      <c r="A51" s="28"/>
      <c r="B51" s="29"/>
      <c r="C51" s="23" t="s">
        <v>32</v>
      </c>
      <c r="D51" s="30"/>
      <c r="E51" s="30"/>
      <c r="F51" s="21" t="str">
        <f>IF(E16="","",E16)</f>
        <v>Vyplň údaj</v>
      </c>
      <c r="G51" s="30"/>
      <c r="H51" s="30"/>
      <c r="I51" s="23" t="s">
        <v>38</v>
      </c>
      <c r="J51" s="26" t="str">
        <f>E22</f>
        <v>Libor Brabenec</v>
      </c>
      <c r="K51" s="30"/>
      <c r="L51" s="95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</row>
    <row r="52" spans="1:47" s="2" customFormat="1" ht="10.35" hidden="1" customHeight="1">
      <c r="A52" s="28"/>
      <c r="B52" s="29"/>
      <c r="C52" s="30"/>
      <c r="D52" s="30"/>
      <c r="E52" s="30"/>
      <c r="F52" s="30"/>
      <c r="G52" s="30"/>
      <c r="H52" s="30"/>
      <c r="I52" s="30"/>
      <c r="J52" s="30"/>
      <c r="K52" s="30"/>
      <c r="L52" s="95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</row>
    <row r="53" spans="1:47" s="2" customFormat="1" ht="29.25" hidden="1" customHeight="1">
      <c r="A53" s="28"/>
      <c r="B53" s="29"/>
      <c r="C53" s="119" t="s">
        <v>87</v>
      </c>
      <c r="D53" s="120"/>
      <c r="E53" s="120"/>
      <c r="F53" s="120"/>
      <c r="G53" s="120"/>
      <c r="H53" s="120"/>
      <c r="I53" s="120"/>
      <c r="J53" s="121" t="s">
        <v>88</v>
      </c>
      <c r="K53" s="120"/>
      <c r="L53" s="95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</row>
    <row r="54" spans="1:47" s="2" customFormat="1" ht="10.35" hidden="1" customHeight="1">
      <c r="A54" s="28"/>
      <c r="B54" s="29"/>
      <c r="C54" s="30"/>
      <c r="D54" s="30"/>
      <c r="E54" s="30"/>
      <c r="F54" s="30"/>
      <c r="G54" s="30"/>
      <c r="H54" s="30"/>
      <c r="I54" s="30"/>
      <c r="J54" s="30"/>
      <c r="K54" s="30"/>
      <c r="L54" s="95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spans="1:47" s="2" customFormat="1" ht="22.9" hidden="1" customHeight="1">
      <c r="A55" s="28"/>
      <c r="B55" s="29"/>
      <c r="C55" s="122" t="s">
        <v>74</v>
      </c>
      <c r="D55" s="30"/>
      <c r="E55" s="30"/>
      <c r="F55" s="30"/>
      <c r="G55" s="30"/>
      <c r="H55" s="30"/>
      <c r="I55" s="30"/>
      <c r="J55" s="71">
        <f>J73</f>
        <v>0</v>
      </c>
      <c r="K55" s="30"/>
      <c r="L55" s="95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U55" s="11" t="s">
        <v>89</v>
      </c>
    </row>
    <row r="56" spans="1:47" s="2" customFormat="1" ht="21.75" hidden="1" customHeight="1">
      <c r="A56" s="28"/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95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</row>
    <row r="57" spans="1:47" s="2" customFormat="1" ht="6.95" hidden="1" customHeight="1">
      <c r="A57" s="28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95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</row>
    <row r="58" spans="1:47" ht="11.25" hidden="1"/>
    <row r="59" spans="1:47" ht="11.25" hidden="1"/>
    <row r="60" spans="1:47" ht="11.25" hidden="1"/>
    <row r="61" spans="1:47" s="2" customFormat="1" ht="6.95" customHeight="1">
      <c r="A61" s="28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9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47" s="2" customFormat="1" ht="24.95" customHeight="1">
      <c r="A62" s="28"/>
      <c r="B62" s="29"/>
      <c r="C62" s="17" t="s">
        <v>90</v>
      </c>
      <c r="D62" s="30"/>
      <c r="E62" s="30"/>
      <c r="F62" s="30"/>
      <c r="G62" s="30"/>
      <c r="H62" s="30"/>
      <c r="I62" s="30"/>
      <c r="J62" s="30"/>
      <c r="K62" s="30"/>
      <c r="L62" s="95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</row>
    <row r="63" spans="1:47" s="2" customFormat="1" ht="6.95" customHeight="1">
      <c r="A63" s="28"/>
      <c r="B63" s="29"/>
      <c r="C63" s="30"/>
      <c r="D63" s="30"/>
      <c r="E63" s="30"/>
      <c r="F63" s="30"/>
      <c r="G63" s="30"/>
      <c r="H63" s="30"/>
      <c r="I63" s="30"/>
      <c r="J63" s="30"/>
      <c r="K63" s="30"/>
      <c r="L63" s="95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</row>
    <row r="64" spans="1:47" s="2" customFormat="1" ht="12" customHeight="1">
      <c r="A64" s="28"/>
      <c r="B64" s="29"/>
      <c r="C64" s="23" t="s">
        <v>16</v>
      </c>
      <c r="D64" s="30"/>
      <c r="E64" s="30"/>
      <c r="F64" s="30"/>
      <c r="G64" s="30"/>
      <c r="H64" s="30"/>
      <c r="I64" s="30"/>
      <c r="J64" s="30"/>
      <c r="K64" s="30"/>
      <c r="L64" s="95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</row>
    <row r="65" spans="1:65" s="2" customFormat="1" ht="16.5" customHeight="1">
      <c r="A65" s="28"/>
      <c r="B65" s="29"/>
      <c r="C65" s="30"/>
      <c r="D65" s="30"/>
      <c r="E65" s="175" t="str">
        <f>E7</f>
        <v>Zhotovení projektové dokumentace pro stavbu Oprava trati v úseku N. Pec - Č. Kříž.</v>
      </c>
      <c r="F65" s="201"/>
      <c r="G65" s="201"/>
      <c r="H65" s="201"/>
      <c r="I65" s="30"/>
      <c r="J65" s="30"/>
      <c r="K65" s="30"/>
      <c r="L65" s="9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65" s="2" customFormat="1" ht="6.95" customHeight="1">
      <c r="A66" s="28"/>
      <c r="B66" s="29"/>
      <c r="C66" s="30"/>
      <c r="D66" s="30"/>
      <c r="E66" s="30"/>
      <c r="F66" s="30"/>
      <c r="G66" s="30"/>
      <c r="H66" s="30"/>
      <c r="I66" s="30"/>
      <c r="J66" s="30"/>
      <c r="K66" s="30"/>
      <c r="L66" s="95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</row>
    <row r="67" spans="1:65" s="2" customFormat="1" ht="12" customHeight="1">
      <c r="A67" s="28"/>
      <c r="B67" s="29"/>
      <c r="C67" s="23" t="s">
        <v>22</v>
      </c>
      <c r="D67" s="30"/>
      <c r="E67" s="30"/>
      <c r="F67" s="21" t="str">
        <f>F10</f>
        <v>trať 194 dle JŘ, TÚ Nová Pec - Černý Kříž</v>
      </c>
      <c r="G67" s="30"/>
      <c r="H67" s="30"/>
      <c r="I67" s="23" t="s">
        <v>24</v>
      </c>
      <c r="J67" s="53" t="str">
        <f>IF(J10="","",J10)</f>
        <v>12. 5. 2021</v>
      </c>
      <c r="K67" s="30"/>
      <c r="L67" s="95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</row>
    <row r="68" spans="1:65" s="2" customFormat="1" ht="6.95" customHeight="1">
      <c r="A68" s="28"/>
      <c r="B68" s="29"/>
      <c r="C68" s="30"/>
      <c r="D68" s="30"/>
      <c r="E68" s="30"/>
      <c r="F68" s="30"/>
      <c r="G68" s="30"/>
      <c r="H68" s="30"/>
      <c r="I68" s="30"/>
      <c r="J68" s="30"/>
      <c r="K68" s="30"/>
      <c r="L68" s="95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</row>
    <row r="69" spans="1:65" s="2" customFormat="1" ht="15.2" customHeight="1">
      <c r="A69" s="28"/>
      <c r="B69" s="29"/>
      <c r="C69" s="23" t="s">
        <v>26</v>
      </c>
      <c r="D69" s="30"/>
      <c r="E69" s="30"/>
      <c r="F69" s="21" t="str">
        <f>E13</f>
        <v xml:space="preserve">Správa železnic, státní organizace, OŘ Plzeň </v>
      </c>
      <c r="G69" s="30"/>
      <c r="H69" s="30"/>
      <c r="I69" s="23" t="s">
        <v>34</v>
      </c>
      <c r="J69" s="26" t="str">
        <f>E19</f>
        <v xml:space="preserve"> </v>
      </c>
      <c r="K69" s="30"/>
      <c r="L69" s="95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</row>
    <row r="70" spans="1:65" s="2" customFormat="1" ht="15.2" customHeight="1">
      <c r="A70" s="28"/>
      <c r="B70" s="29"/>
      <c r="C70" s="23" t="s">
        <v>32</v>
      </c>
      <c r="D70" s="30"/>
      <c r="E70" s="30"/>
      <c r="F70" s="21" t="str">
        <f>IF(E16="","",E16)</f>
        <v>Vyplň údaj</v>
      </c>
      <c r="G70" s="30"/>
      <c r="H70" s="30"/>
      <c r="I70" s="23" t="s">
        <v>38</v>
      </c>
      <c r="J70" s="26" t="str">
        <f>E22</f>
        <v>Libor Brabenec</v>
      </c>
      <c r="K70" s="30"/>
      <c r="L70" s="95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pans="1:65" s="2" customFormat="1" ht="10.35" customHeight="1">
      <c r="A71" s="28"/>
      <c r="B71" s="29"/>
      <c r="C71" s="30"/>
      <c r="D71" s="30"/>
      <c r="E71" s="30"/>
      <c r="F71" s="30"/>
      <c r="G71" s="30"/>
      <c r="H71" s="30"/>
      <c r="I71" s="30"/>
      <c r="J71" s="30"/>
      <c r="K71" s="30"/>
      <c r="L71" s="95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pans="1:65" s="9" customFormat="1" ht="29.25" customHeight="1">
      <c r="A72" s="123"/>
      <c r="B72" s="124"/>
      <c r="C72" s="125" t="s">
        <v>91</v>
      </c>
      <c r="D72" s="126" t="s">
        <v>61</v>
      </c>
      <c r="E72" s="126" t="s">
        <v>57</v>
      </c>
      <c r="F72" s="126" t="s">
        <v>58</v>
      </c>
      <c r="G72" s="126" t="s">
        <v>92</v>
      </c>
      <c r="H72" s="126" t="s">
        <v>93</v>
      </c>
      <c r="I72" s="126" t="s">
        <v>94</v>
      </c>
      <c r="J72" s="126" t="s">
        <v>88</v>
      </c>
      <c r="K72" s="127" t="s">
        <v>95</v>
      </c>
      <c r="L72" s="128"/>
      <c r="M72" s="62" t="s">
        <v>35</v>
      </c>
      <c r="N72" s="63" t="s">
        <v>46</v>
      </c>
      <c r="O72" s="63" t="s">
        <v>96</v>
      </c>
      <c r="P72" s="63" t="s">
        <v>97</v>
      </c>
      <c r="Q72" s="63" t="s">
        <v>98</v>
      </c>
      <c r="R72" s="63" t="s">
        <v>99</v>
      </c>
      <c r="S72" s="63" t="s">
        <v>100</v>
      </c>
      <c r="T72" s="64" t="s">
        <v>101</v>
      </c>
      <c r="U72" s="123"/>
      <c r="V72" s="123"/>
      <c r="W72" s="123"/>
      <c r="X72" s="123"/>
      <c r="Y72" s="123"/>
      <c r="Z72" s="123"/>
      <c r="AA72" s="123"/>
      <c r="AB72" s="123"/>
      <c r="AC72" s="123"/>
      <c r="AD72" s="123"/>
      <c r="AE72" s="123"/>
    </row>
    <row r="73" spans="1:65" s="2" customFormat="1" ht="22.9" customHeight="1">
      <c r="A73" s="28"/>
      <c r="B73" s="29"/>
      <c r="C73" s="69" t="s">
        <v>102</v>
      </c>
      <c r="D73" s="30"/>
      <c r="E73" s="30"/>
      <c r="F73" s="30"/>
      <c r="G73" s="30"/>
      <c r="H73" s="30"/>
      <c r="I73" s="30"/>
      <c r="J73" s="129">
        <f>BK73</f>
        <v>0</v>
      </c>
      <c r="K73" s="30"/>
      <c r="L73" s="33"/>
      <c r="M73" s="65"/>
      <c r="N73" s="130"/>
      <c r="O73" s="66"/>
      <c r="P73" s="131">
        <f>SUM(P74:P77)</f>
        <v>0</v>
      </c>
      <c r="Q73" s="66"/>
      <c r="R73" s="131">
        <f>SUM(R74:R77)</f>
        <v>0</v>
      </c>
      <c r="S73" s="66"/>
      <c r="T73" s="132">
        <f>SUM(T74:T77)</f>
        <v>0</v>
      </c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T73" s="11" t="s">
        <v>75</v>
      </c>
      <c r="AU73" s="11" t="s">
        <v>89</v>
      </c>
      <c r="BK73" s="133">
        <f>SUM(BK74:BK77)</f>
        <v>0</v>
      </c>
    </row>
    <row r="74" spans="1:65" s="2" customFormat="1" ht="16.5" customHeight="1">
      <c r="A74" s="28"/>
      <c r="B74" s="29"/>
      <c r="C74" s="134" t="s">
        <v>81</v>
      </c>
      <c r="D74" s="134" t="s">
        <v>103</v>
      </c>
      <c r="E74" s="135" t="s">
        <v>104</v>
      </c>
      <c r="F74" s="136" t="s">
        <v>105</v>
      </c>
      <c r="G74" s="137" t="s">
        <v>106</v>
      </c>
      <c r="H74" s="138">
        <v>1</v>
      </c>
      <c r="I74" s="139"/>
      <c r="J74" s="140">
        <f>ROUND(I74*H74,2)</f>
        <v>0</v>
      </c>
      <c r="K74" s="136" t="s">
        <v>35</v>
      </c>
      <c r="L74" s="33"/>
      <c r="M74" s="141" t="s">
        <v>35</v>
      </c>
      <c r="N74" s="142" t="s">
        <v>47</v>
      </c>
      <c r="O74" s="58"/>
      <c r="P74" s="143">
        <f>O74*H74</f>
        <v>0</v>
      </c>
      <c r="Q74" s="143">
        <v>0</v>
      </c>
      <c r="R74" s="143">
        <f>Q74*H74</f>
        <v>0</v>
      </c>
      <c r="S74" s="143">
        <v>0</v>
      </c>
      <c r="T74" s="144">
        <f>S74*H74</f>
        <v>0</v>
      </c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R74" s="145" t="s">
        <v>107</v>
      </c>
      <c r="AT74" s="145" t="s">
        <v>103</v>
      </c>
      <c r="AU74" s="145" t="s">
        <v>76</v>
      </c>
      <c r="AY74" s="11" t="s">
        <v>108</v>
      </c>
      <c r="BE74" s="146">
        <f>IF(N74="základní",J74,0)</f>
        <v>0</v>
      </c>
      <c r="BF74" s="146">
        <f>IF(N74="snížená",J74,0)</f>
        <v>0</v>
      </c>
      <c r="BG74" s="146">
        <f>IF(N74="zákl. přenesená",J74,0)</f>
        <v>0</v>
      </c>
      <c r="BH74" s="146">
        <f>IF(N74="sníž. přenesená",J74,0)</f>
        <v>0</v>
      </c>
      <c r="BI74" s="146">
        <f>IF(N74="nulová",J74,0)</f>
        <v>0</v>
      </c>
      <c r="BJ74" s="11" t="s">
        <v>81</v>
      </c>
      <c r="BK74" s="146">
        <f>ROUND(I74*H74,2)</f>
        <v>0</v>
      </c>
      <c r="BL74" s="11" t="s">
        <v>107</v>
      </c>
      <c r="BM74" s="145" t="s">
        <v>109</v>
      </c>
    </row>
    <row r="75" spans="1:65" s="2" customFormat="1" ht="19.5">
      <c r="A75" s="28"/>
      <c r="B75" s="29"/>
      <c r="C75" s="30"/>
      <c r="D75" s="147" t="s">
        <v>110</v>
      </c>
      <c r="E75" s="30"/>
      <c r="F75" s="148" t="s">
        <v>111</v>
      </c>
      <c r="G75" s="30"/>
      <c r="H75" s="30"/>
      <c r="I75" s="149"/>
      <c r="J75" s="30"/>
      <c r="K75" s="30"/>
      <c r="L75" s="33"/>
      <c r="M75" s="150"/>
      <c r="N75" s="151"/>
      <c r="O75" s="58"/>
      <c r="P75" s="58"/>
      <c r="Q75" s="58"/>
      <c r="R75" s="58"/>
      <c r="S75" s="58"/>
      <c r="T75" s="59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T75" s="11" t="s">
        <v>110</v>
      </c>
      <c r="AU75" s="11" t="s">
        <v>76</v>
      </c>
    </row>
    <row r="76" spans="1:65" s="2" customFormat="1" ht="16.5" customHeight="1">
      <c r="A76" s="28"/>
      <c r="B76" s="29"/>
      <c r="C76" s="134" t="s">
        <v>83</v>
      </c>
      <c r="D76" s="134" t="s">
        <v>103</v>
      </c>
      <c r="E76" s="135" t="s">
        <v>112</v>
      </c>
      <c r="F76" s="136" t="s">
        <v>113</v>
      </c>
      <c r="G76" s="137" t="s">
        <v>106</v>
      </c>
      <c r="H76" s="138">
        <v>1</v>
      </c>
      <c r="I76" s="139"/>
      <c r="J76" s="140">
        <f>ROUND(I76*H76,2)</f>
        <v>0</v>
      </c>
      <c r="K76" s="136" t="s">
        <v>35</v>
      </c>
      <c r="L76" s="33"/>
      <c r="M76" s="141" t="s">
        <v>35</v>
      </c>
      <c r="N76" s="142" t="s">
        <v>47</v>
      </c>
      <c r="O76" s="58"/>
      <c r="P76" s="143">
        <f>O76*H76</f>
        <v>0</v>
      </c>
      <c r="Q76" s="143">
        <v>0</v>
      </c>
      <c r="R76" s="143">
        <f>Q76*H76</f>
        <v>0</v>
      </c>
      <c r="S76" s="143">
        <v>0</v>
      </c>
      <c r="T76" s="144">
        <f>S76*H76</f>
        <v>0</v>
      </c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R76" s="145" t="s">
        <v>107</v>
      </c>
      <c r="AT76" s="145" t="s">
        <v>103</v>
      </c>
      <c r="AU76" s="145" t="s">
        <v>76</v>
      </c>
      <c r="AY76" s="11" t="s">
        <v>108</v>
      </c>
      <c r="BE76" s="146">
        <f>IF(N76="základní",J76,0)</f>
        <v>0</v>
      </c>
      <c r="BF76" s="146">
        <f>IF(N76="snížená",J76,0)</f>
        <v>0</v>
      </c>
      <c r="BG76" s="146">
        <f>IF(N76="zákl. přenesená",J76,0)</f>
        <v>0</v>
      </c>
      <c r="BH76" s="146">
        <f>IF(N76="sníž. přenesená",J76,0)</f>
        <v>0</v>
      </c>
      <c r="BI76" s="146">
        <f>IF(N76="nulová",J76,0)</f>
        <v>0</v>
      </c>
      <c r="BJ76" s="11" t="s">
        <v>81</v>
      </c>
      <c r="BK76" s="146">
        <f>ROUND(I76*H76,2)</f>
        <v>0</v>
      </c>
      <c r="BL76" s="11" t="s">
        <v>107</v>
      </c>
      <c r="BM76" s="145" t="s">
        <v>114</v>
      </c>
    </row>
    <row r="77" spans="1:65" s="2" customFormat="1" ht="29.25">
      <c r="A77" s="28"/>
      <c r="B77" s="29"/>
      <c r="C77" s="30"/>
      <c r="D77" s="147" t="s">
        <v>110</v>
      </c>
      <c r="E77" s="30"/>
      <c r="F77" s="148" t="s">
        <v>115</v>
      </c>
      <c r="G77" s="30"/>
      <c r="H77" s="30"/>
      <c r="I77" s="149"/>
      <c r="J77" s="30"/>
      <c r="K77" s="30"/>
      <c r="L77" s="33"/>
      <c r="M77" s="152"/>
      <c r="N77" s="153"/>
      <c r="O77" s="154"/>
      <c r="P77" s="154"/>
      <c r="Q77" s="154"/>
      <c r="R77" s="154"/>
      <c r="S77" s="154"/>
      <c r="T77" s="155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T77" s="11" t="s">
        <v>110</v>
      </c>
      <c r="AU77" s="11" t="s">
        <v>76</v>
      </c>
    </row>
    <row r="78" spans="1:65" s="2" customFormat="1" ht="6.95" customHeight="1">
      <c r="A78" s="28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33"/>
      <c r="M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</row>
  </sheetData>
  <sheetProtection algorithmName="SHA-512" hashValue="9fweNy9+rvh38NqXMFYTRuYIdV7nNfACNwaheawsdn+J+U2SVwS9yEasU8+sF0yizeJXyidNostrNgLgrSdugw==" saltValue="cfqlW4nXhPeS3UwmQBHDxZwykkY65xHt323TBe9i1gti1wK+urRhCAuteu1jRq0mMeGoSzdtEAgxZ1lzEvKRPQ==" spinCount="100000" sheet="1" objects="1" scenarios="1" formatColumns="0" formatRows="0" autoFilter="0"/>
  <autoFilter ref="C72:K77"/>
  <mergeCells count="6">
    <mergeCell ref="L2:V2"/>
    <mergeCell ref="E7:H7"/>
    <mergeCell ref="E16:H16"/>
    <mergeCell ref="E25:H25"/>
    <mergeCell ref="E46:H46"/>
    <mergeCell ref="E65:H6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65421055 - Zhotovení proj...</vt:lpstr>
      <vt:lpstr>'65421055 - Zhotovení proj...'!Názvy_tisku</vt:lpstr>
      <vt:lpstr>'Rekapitulace stavby'!Názvy_tisku</vt:lpstr>
      <vt:lpstr>'65421055 - Zhotovení proj...'!Oblast_tisku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2021-05-19T06:52:39Z</dcterms:created>
  <dcterms:modified xsi:type="dcterms:W3CDTF">2021-05-19T06:55:53Z</dcterms:modified>
</cp:coreProperties>
</file>